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<sst xmlns="http://schemas.openxmlformats.org/spreadsheetml/2006/main" count="23" uniqueCount="23">
  <si>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Results</t>
  </si>
  <si>
    <t>Loop conductor length (m)</t>
  </si>
  <si>
    <t>Feeding loop diameter (m)</t>
  </si>
  <si>
    <t>Frequency (MHz)</t>
  </si>
  <si>
    <t>Inductance (uH)</t>
  </si>
  <si>
    <t>Capacitance (pF)</t>
  </si>
  <si>
    <t>Main loop diameter (m)</t>
  </si>
  <si>
    <t>Conductor diameter (mm)</t>
  </si>
  <si>
    <t>Magnetic loop antenna calculator for round copper construction 1.8.2004 OH7SV</t>
  </si>
  <si>
    <t>XL = XC (ohms)</t>
  </si>
  <si>
    <t>Distributed C (pF)</t>
  </si>
  <si>
    <t>Tuning capacitance (pF)</t>
  </si>
  <si>
    <t>Radiation resistance (ohms)</t>
  </si>
  <si>
    <t>Loss resistance (ohms)</t>
  </si>
  <si>
    <t>Efficiency (%)</t>
  </si>
  <si>
    <t>Loaded Q</t>
  </si>
  <si>
    <t>Enter</t>
  </si>
  <si>
    <t>here</t>
  </si>
  <si>
    <t>Compared to ideal loop (dB)</t>
  </si>
  <si>
    <t>RF power (W)</t>
  </si>
  <si>
    <t>Capcitor rms voltage (V)</t>
  </si>
  <si>
    <t>Parallel resistance (kohms)</t>
  </si>
  <si>
    <t>Bandwidth -3dB (kHz)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</si>
</sst>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0E+00"/>
    <numFmt numFmtId="174" formatCode="0.000E+00"/>
    <numFmt numFmtId="175" formatCode="0.000"/>
    <numFmt numFmtId="176" formatCode="0.0"/>
    <numFmt numFmtId="177" formatCode="0.0000000000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175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0" fontId="0" fillId="34" borderId="10" xfId="0" applyFill="1" applyBorder="1" applyAlignment="1">
      <alignment horizontal="right"/>
    </xf>
    <xf numFmtId="175" fontId="1" fillId="34" borderId="10" xfId="0" applyNumberFormat="1" applyFont="1" applyFill="1" applyBorder="1" applyAlignment="1">
      <alignment horizontal="center"/>
    </xf>
    <xf numFmtId="175" fontId="0" fillId="34" borderId="10" xfId="0" applyNumberFormat="1" applyFill="1" applyBorder="1" applyAlignment="1">
      <alignment/>
    </xf>
    <xf numFmtId="176" fontId="0" fillId="34" borderId="10" xfId="0" applyNumberFormat="1" applyFill="1" applyBorder="1" applyAlignment="1">
      <alignment/>
    </xf>
    <xf numFmtId="0" fontId="0" fillId="34" borderId="10" xfId="0" applyFont="1" applyFill="1" applyBorder="1" applyAlignment="1">
      <alignment horizontal="right"/>
    </xf>
    <xf numFmtId="175" fontId="0" fillId="34" borderId="10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0" fillId="35" borderId="10" xfId="0" applyFill="1" applyBorder="1" applyAlignment="1">
      <alignment horizontal="right"/>
    </xf>
    <xf numFmtId="176" fontId="0" fillId="36" borderId="10" xfId="0" applyNumberForma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1" fillId="34" borderId="10" xfId="0" applyFont="1" applyFill="1" applyBorder="1" applyAlignment="1">
      <alignment horizontal="right"/>
    </xf>
    <xf numFmtId="176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1" fontId="1" fillId="34" borderId="10" xfId="0" applyNumberFormat="1" applyFont="1" applyFill="1" applyBorder="1" applyAlignment="1">
      <alignment/>
    </xf>
    <xf numFmtId="175" fontId="1" fillId="34" borderId="10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1600200</xdr:colOff>
      <xdr:row>23</xdr:row>
      <xdr:rowOff>114300</xdr:rowOff>
    </xdr:from>
    <xdr:to>
      <xdr:col>15</xdr:col>
      <xdr:colOff>485775</xdr:colOff>
      <xdr:row>36</xdr:row>
      <xdr:rowOff>47625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3876675"/>
          <a:ext cx="5610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3</xdr:row>
      <xdr:rowOff>0</xdr:rowOff>
    </xdr:from>
    <xdr:to>
      <xdr:col>15</xdr:col>
      <xdr:colOff>390525</xdr:colOff>
      <xdr:row>21</xdr:row>
      <xdr:rowOff>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523875"/>
          <a:ext cx="45148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showGridLines="0" tabSelected="1" zoomScalePageLayoutView="0" workbookViewId="0" topLeftCell="A1">
      <selection activeCell="F10" sqref="F10"/>
    </sheetView>
  </sheetViews>
  <sheetFormatPr defaultColWidth="9.140625" defaultRowHeight="12.75"/>
  <cols>
    <col min="1" max="1" width="0.9921875" style="5" customWidth="1"/>
    <col min="2" max="2" width="2.00390625" style="5" customWidth="1"/>
    <col min="3" max="3" width="22.57421875" style="5" bestFit="1" customWidth="1"/>
    <col min="4" max="4" width="7.28125" style="5" customWidth="1"/>
    <col min="5" max="5" width="1.1484375" style="5" customWidth="1"/>
    <col min="6" max="6" width="26.28125" style="5" customWidth="1"/>
    <col min="7" max="7" width="8.421875" style="6" customWidth="1"/>
    <col min="8" max="8" width="2.140625" style="5" customWidth="1"/>
    <col min="9" max="16384" width="9.140625" style="5" customWidth="1"/>
  </cols>
  <sheetData>
    <row r="1" ht="12.75" customHeight="1"/>
    <row r="2" ht="15.75">
      <c r="B2" s="4" t="s">
        <v>8</v>
      </c>
    </row>
    <row r="4" spans="2:8" ht="12.75">
      <c r="B4" s="1"/>
      <c r="C4" s="1"/>
      <c r="D4" s="1"/>
      <c r="E4" s="1"/>
      <c r="F4" s="1"/>
      <c r="G4" s="2"/>
      <c r="H4" s="1"/>
    </row>
    <row r="5" spans="2:8" ht="12.75">
      <c r="B5" s="1"/>
      <c r="C5" s="1"/>
      <c r="D5" s="14" t="s">
        <v>16</v>
      </c>
      <c r="E5" s="1"/>
      <c r="F5" s="3"/>
      <c r="G5" s="8" t="s">
        <v>0</v>
      </c>
      <c r="H5" s="1"/>
    </row>
    <row r="6" spans="2:8" ht="12.75">
      <c r="B6" s="1"/>
      <c r="C6" s="3"/>
      <c r="D6" s="15" t="s">
        <v>17</v>
      </c>
      <c r="E6" s="1"/>
      <c r="F6" s="11" t="s">
        <v>4</v>
      </c>
      <c r="G6" s="12">
        <f>0.0000000623*D8*(7.353*LOG((8*D8)/(PI()*D9/1000))-6.386)*1000000</f>
        <v>1.8263052281583976</v>
      </c>
      <c r="H6" s="1"/>
    </row>
    <row r="7" spans="2:8" ht="12.75">
      <c r="B7" s="1"/>
      <c r="C7" s="16" t="s">
        <v>3</v>
      </c>
      <c r="D7" s="17">
        <v>30</v>
      </c>
      <c r="E7" s="1"/>
      <c r="F7" s="7" t="s">
        <v>5</v>
      </c>
      <c r="G7" s="10">
        <f>1/((2*PI()*D7*1000000)^2*G6/1000000)*1000000000000</f>
        <v>15.410771868820213</v>
      </c>
      <c r="H7" s="1"/>
    </row>
    <row r="8" spans="2:8" ht="12.75">
      <c r="B8" s="1"/>
      <c r="C8" s="16" t="s">
        <v>1</v>
      </c>
      <c r="D8" s="18">
        <v>2</v>
      </c>
      <c r="E8" s="1"/>
      <c r="F8" s="7" t="s">
        <v>9</v>
      </c>
      <c r="G8" s="10">
        <f>1/(2*PI()*D7*1000000*G7*0.000000000001)</f>
        <v>344.25042527970317</v>
      </c>
      <c r="H8" s="1"/>
    </row>
    <row r="9" spans="2:8" ht="12.75">
      <c r="B9" s="1"/>
      <c r="C9" s="16" t="s">
        <v>7</v>
      </c>
      <c r="D9" s="18">
        <v>7</v>
      </c>
      <c r="E9" s="1"/>
      <c r="F9" s="7" t="s">
        <v>10</v>
      </c>
      <c r="G9" s="10">
        <f>2.69*D8</f>
        <v>5.38</v>
      </c>
      <c r="H9" s="1"/>
    </row>
    <row r="10" spans="2:8" ht="12.75">
      <c r="B10" s="1"/>
      <c r="C10" s="16" t="s">
        <v>19</v>
      </c>
      <c r="D10" s="18">
        <v>5</v>
      </c>
      <c r="E10" s="1"/>
      <c r="F10" s="19" t="s">
        <v>11</v>
      </c>
      <c r="G10" s="20">
        <f>G7-G9</f>
        <v>10.030771868820214</v>
      </c>
      <c r="H10" s="1"/>
    </row>
    <row r="11" spans="2:8" ht="12.75">
      <c r="B11" s="1"/>
      <c r="C11" s="1"/>
      <c r="D11" s="1"/>
      <c r="E11" s="1"/>
      <c r="F11" s="11" t="s">
        <v>6</v>
      </c>
      <c r="G11" s="12">
        <f>D8/PI()</f>
        <v>0.6366197723675814</v>
      </c>
      <c r="H11" s="1"/>
    </row>
    <row r="12" spans="2:8" ht="12.75">
      <c r="B12" s="1"/>
      <c r="C12" s="1"/>
      <c r="D12" s="1"/>
      <c r="E12" s="1"/>
      <c r="F12" s="19" t="s">
        <v>2</v>
      </c>
      <c r="G12" s="23">
        <f>G11/5</f>
        <v>0.12732395447351627</v>
      </c>
      <c r="H12" s="1"/>
    </row>
    <row r="13" spans="2:8" ht="12.75">
      <c r="B13" s="1"/>
      <c r="C13" s="1"/>
      <c r="D13" s="1"/>
      <c r="E13" s="1"/>
      <c r="F13" s="7" t="s">
        <v>12</v>
      </c>
      <c r="G13" s="9">
        <f>0.0000000338*(D7^2*10.76*PI()*G11^2/4)^2</f>
        <v>0.3211637471964061</v>
      </c>
      <c r="H13" s="1"/>
    </row>
    <row r="14" spans="2:8" ht="12.75">
      <c r="B14" s="1"/>
      <c r="C14" s="1"/>
      <c r="D14" s="1"/>
      <c r="E14" s="1"/>
      <c r="F14" s="7" t="s">
        <v>13</v>
      </c>
      <c r="G14" s="9">
        <f>0.08298*SQRT(D7)*D8/D9</f>
        <v>0.12985719377651053</v>
      </c>
      <c r="H14" s="1"/>
    </row>
    <row r="15" spans="2:8" ht="12.75">
      <c r="B15" s="1"/>
      <c r="C15" s="1"/>
      <c r="D15" s="1"/>
      <c r="E15" s="1"/>
      <c r="F15" s="7" t="s">
        <v>21</v>
      </c>
      <c r="G15" s="13">
        <f>0.001*G18*G8</f>
        <v>131.37788574696447</v>
      </c>
      <c r="H15" s="1"/>
    </row>
    <row r="16" spans="2:8" ht="12.75">
      <c r="B16" s="1"/>
      <c r="C16" s="1"/>
      <c r="D16" s="1"/>
      <c r="E16" s="1"/>
      <c r="F16" s="7" t="s">
        <v>14</v>
      </c>
      <c r="G16" s="10">
        <f>100*G13/(G13+G14)</f>
        <v>71.20816751958567</v>
      </c>
      <c r="H16" s="1"/>
    </row>
    <row r="17" spans="2:8" ht="12.75">
      <c r="B17" s="1"/>
      <c r="C17" s="1"/>
      <c r="D17" s="1"/>
      <c r="E17" s="1"/>
      <c r="F17" s="19" t="s">
        <v>18</v>
      </c>
      <c r="G17" s="21">
        <f>10*LOG(G16/100)</f>
        <v>-1.474701902781175</v>
      </c>
      <c r="H17" s="1"/>
    </row>
    <row r="18" spans="2:8" ht="12.75">
      <c r="B18" s="1"/>
      <c r="C18" s="1"/>
      <c r="D18" s="1"/>
      <c r="E18" s="1"/>
      <c r="F18" s="7" t="s">
        <v>15</v>
      </c>
      <c r="G18" s="13">
        <f>G8/(2*(G13+G14))</f>
        <v>381.6346360072614</v>
      </c>
      <c r="H18" s="1"/>
    </row>
    <row r="19" spans="2:8" ht="12.75">
      <c r="B19" s="1"/>
      <c r="C19" s="1"/>
      <c r="D19" s="1"/>
      <c r="E19" s="1"/>
      <c r="F19" s="19" t="s">
        <v>22</v>
      </c>
      <c r="G19" s="20">
        <f>1000*D7/G18</f>
        <v>78.60921721850526</v>
      </c>
      <c r="H19" s="1"/>
    </row>
    <row r="20" spans="2:8" ht="12.75">
      <c r="B20" s="1"/>
      <c r="C20" s="1"/>
      <c r="D20" s="1"/>
      <c r="E20" s="1"/>
      <c r="F20" s="19" t="s">
        <v>20</v>
      </c>
      <c r="G20" s="22">
        <f>SQRT(D10*G8*G18)</f>
        <v>810.4871551942216</v>
      </c>
      <c r="H20" s="1"/>
    </row>
    <row r="21" spans="2:8" ht="12.75">
      <c r="B21" s="1"/>
      <c r="C21" s="1"/>
      <c r="D21" s="1"/>
      <c r="E21" s="1"/>
      <c r="F21" s="1"/>
      <c r="G21" s="2"/>
      <c r="H21" s="1"/>
    </row>
    <row r="25" ht="12.75"/>
    <row r="26" ht="12.75"/>
    <row r="27" ht="12.75"/>
    <row r="28" ht="12.75"/>
    <row r="29" ht="12.75"/>
    <row r="30" ht="12.75"/>
    <row r="32" ht="12.75"/>
    <row r="33" ht="12.75"/>
    <row r="34" ht="12.75"/>
    <row r="36" ht="12.75"/>
  </sheetData>
  <sheetProtection password="C6B6" sheet="1" objects="1" scenarios="1"/>
  <printOptions/>
  <pageMargins left="0.35" right="0.45" top="0.87" bottom="1" header="0.5" footer="0.5"/>
  <pageSetup horizontalDpi="300" verticalDpi="300" orientation="landscape" paperSize="9" r:id="rId4"/>
  <drawing r:id="rId3"/>
  <legacyDrawing r:id="rId2"/>
  <oleObjects>
    <oleObject progId="Equation.3" shapeId="11552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 Hohtola</dc:creator>
  <cp:keywords/>
  <dc:description/>
  <cp:lastModifiedBy>Воронков Игорь Валерьевич</cp:lastModifiedBy>
  <cp:lastPrinted>2004-08-01T11:06:13Z</cp:lastPrinted>
  <dcterms:created xsi:type="dcterms:W3CDTF">2004-08-01T06:31:00Z</dcterms:created>
  <dcterms:modified xsi:type="dcterms:W3CDTF">2016-01-21T05:28:41Z</dcterms:modified>
  <cp:category/>
  <cp:version/>
  <cp:contentType/>
  <cp:contentStatus/>
</cp:coreProperties>
</file>